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#Accounting\2023 Accounting\2023 Audit\"/>
    </mc:Choice>
  </mc:AlternateContent>
  <xr:revisionPtr revIDLastSave="0" documentId="13_ncr:1_{0728A518-0E48-4045-B801-8AD231B743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come_cfdunncounty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55" i="1"/>
  <c r="F22" i="1"/>
  <c r="F24" i="1" s="1"/>
  <c r="F15" i="1"/>
  <c r="F65" i="1"/>
  <c r="F73" i="1" s="1"/>
  <c r="G63" i="1"/>
  <c r="G55" i="1"/>
  <c r="G79" i="1" s="1"/>
  <c r="G22" i="1"/>
  <c r="G15" i="1"/>
  <c r="G70" i="1"/>
  <c r="G73" i="1" s="1"/>
  <c r="H45" i="1"/>
  <c r="H55" i="1" s="1"/>
  <c r="H73" i="1"/>
  <c r="H63" i="1"/>
  <c r="H22" i="1"/>
  <c r="H15" i="1"/>
  <c r="F79" i="1" l="1"/>
  <c r="G24" i="1"/>
  <c r="H24" i="1"/>
  <c r="H79" i="1"/>
  <c r="F81" i="1" l="1"/>
  <c r="G81" i="1"/>
  <c r="H81" i="1"/>
</calcChain>
</file>

<file path=xl/sharedStrings.xml><?xml version="1.0" encoding="utf-8"?>
<sst xmlns="http://schemas.openxmlformats.org/spreadsheetml/2006/main" count="102" uniqueCount="98">
  <si>
    <t>Fund: Operating Fund 001</t>
  </si>
  <si>
    <t>Revenue</t>
  </si>
  <si>
    <t>Investment Income</t>
  </si>
  <si>
    <t>Dividend &amp; Interest Income</t>
  </si>
  <si>
    <t>Support</t>
  </si>
  <si>
    <t>Donations</t>
  </si>
  <si>
    <t>Friends of Foundation Income</t>
  </si>
  <si>
    <t>Other Income</t>
  </si>
  <si>
    <t>Meal Ticket Income</t>
  </si>
  <si>
    <t>Invested Funds Admin Fee Income</t>
  </si>
  <si>
    <t>Pass Through/ Special Project Fee Income</t>
  </si>
  <si>
    <t>Sponsorships and Grants</t>
  </si>
  <si>
    <t>Expenses</t>
  </si>
  <si>
    <t>Expense</t>
  </si>
  <si>
    <t>Foundant Software Support</t>
  </si>
  <si>
    <t>Worker's Compensation</t>
  </si>
  <si>
    <t>Continuing Education</t>
  </si>
  <si>
    <t>Memberships/Dues</t>
  </si>
  <si>
    <t>Council on Foundation Membership and Nat</t>
  </si>
  <si>
    <t>Publications/Subscriptions</t>
  </si>
  <si>
    <t>D &amp; O Insurance</t>
  </si>
  <si>
    <t>Flex Biz Insurance</t>
  </si>
  <si>
    <t>Office Supplies</t>
  </si>
  <si>
    <t>Document Destruction</t>
  </si>
  <si>
    <t>Postage and Delivery</t>
  </si>
  <si>
    <t>Telephone/Internet</t>
  </si>
  <si>
    <t>Non Profit Summit</t>
  </si>
  <si>
    <t>Board Expense</t>
  </si>
  <si>
    <t>Employee Meals &amp; Entertainment</t>
  </si>
  <si>
    <t>Employee Mileage</t>
  </si>
  <si>
    <t>Rent</t>
  </si>
  <si>
    <t>Equipment Repairs/Updates</t>
  </si>
  <si>
    <t>Copy Machine Maintenance</t>
  </si>
  <si>
    <t>Marketing</t>
  </si>
  <si>
    <t>Dropbox Fee</t>
  </si>
  <si>
    <t>General Printing</t>
  </si>
  <si>
    <t>Annual Report</t>
  </si>
  <si>
    <t>Community Foundation Week</t>
  </si>
  <si>
    <t>Web Design and Maintenance</t>
  </si>
  <si>
    <t>Licenses and Permits</t>
  </si>
  <si>
    <t>Program</t>
  </si>
  <si>
    <t>Community Grant Awardee Luncheon</t>
  </si>
  <si>
    <t>Hope Builders Events &amp; Expenses</t>
  </si>
  <si>
    <t>Evening of Gratitude</t>
  </si>
  <si>
    <t>Legacy Society Event</t>
  </si>
  <si>
    <t>Jeans and Jewels Expense</t>
  </si>
  <si>
    <t>Payroll Expense</t>
  </si>
  <si>
    <t>Executive Director Salary</t>
  </si>
  <si>
    <t>Payroll Taxes</t>
  </si>
  <si>
    <t>Director's Benefits</t>
  </si>
  <si>
    <t>Professional Fees</t>
  </si>
  <si>
    <t>Contracted Services</t>
  </si>
  <si>
    <t>Total Expenses</t>
  </si>
  <si>
    <t>Change in Net Assets</t>
  </si>
  <si>
    <t>Budget Planning Spreadsheet</t>
  </si>
  <si>
    <t>2023 Budget</t>
  </si>
  <si>
    <t>2022 Budget</t>
  </si>
  <si>
    <t>Investment Services</t>
  </si>
  <si>
    <t>remove</t>
  </si>
  <si>
    <t>Development and Stewardship (Liz)</t>
  </si>
  <si>
    <t>20% time and hold endowments</t>
  </si>
  <si>
    <t>Marketing &amp; Communications Salary (Laura)</t>
  </si>
  <si>
    <t>Notes</t>
  </si>
  <si>
    <t>-</t>
  </si>
  <si>
    <t>For 2024 onwards reporting jeans and Jewels income as net</t>
  </si>
  <si>
    <t>new</t>
  </si>
  <si>
    <t>Contingency</t>
  </si>
  <si>
    <t>Proposed 2025 Budget</t>
  </si>
  <si>
    <t>2024 Budget</t>
  </si>
  <si>
    <t>Date: 01/01/2025 to 12/31/2025</t>
  </si>
  <si>
    <t>Staff Support</t>
  </si>
  <si>
    <t>Administrative Assistant (Amber)</t>
  </si>
  <si>
    <t>?</t>
  </si>
  <si>
    <t>Grant Officer (Ray)</t>
  </si>
  <si>
    <t>Mabel (Dustin)</t>
  </si>
  <si>
    <t>$500/ month to buy health care - from 2025 roll into salary</t>
  </si>
  <si>
    <t>For 2022 and onwards includes MM/ CD Pool Income, figured out on a 4% rate for 2025</t>
  </si>
  <si>
    <t>Approx 75% fee savings towards operating; 25% savings to funds - 2024 was overbudgeted</t>
  </si>
  <si>
    <t>Bank Services</t>
  </si>
  <si>
    <t>Mike plotted out based on current growth</t>
  </si>
  <si>
    <t>Advertising</t>
  </si>
  <si>
    <t>Figured a 5% increase</t>
  </si>
  <si>
    <t>Increased event budgets by 5% - 10%</t>
  </si>
  <si>
    <t>Coaching</t>
  </si>
  <si>
    <t>Audit</t>
  </si>
  <si>
    <t>Founders Fund Endowment</t>
  </si>
  <si>
    <t>5% we get annually from Founder's Endowment Fund</t>
  </si>
  <si>
    <t>Jeans and Jewels Income (Net for 2025)</t>
  </si>
  <si>
    <t>10% increase on $72000 is $79200 plus $6,000 health stipend</t>
  </si>
  <si>
    <t>Current pay rate is $20/ hour, 40 hours per week; budgeting for $22/ hour, 32 hours/ week</t>
  </si>
  <si>
    <t>Reported as net for 2024, prev years gross; Budgeting for a 5% net increase</t>
  </si>
  <si>
    <t>Includes 1 new computer</t>
  </si>
  <si>
    <t>Current pay rate is $20/ hour, 20 hours per week; budgeting for $22/ 20 hours per week</t>
  </si>
  <si>
    <t>Current rate of pay is $20.70 for 40 hrs/ week. Budgeting for $25/ hour 40 hours per week</t>
  </si>
  <si>
    <t>Current pay rate is $20/ hour. 10 hours/ week. Budgheting for $22/ hour, 10 hours/ week.</t>
  </si>
  <si>
    <t>Contingency/ 5% Incentive Program for Development work.</t>
  </si>
  <si>
    <t>Professional Advisor's Expense</t>
  </si>
  <si>
    <t>May rework from event - Prof Adv expense to do whatever we decide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</si>
</sst>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0" applyNumberFormat="1"/>
    <xf numFmtId="0" fontId="16" fillId="0" borderId="0" xfId="0" applyFont="1"/>
    <xf numFmtId="1" fontId="0" fillId="0" borderId="0" xfId="0" applyNumberFormat="1" applyAlignment="1">
      <alignment horizontal="right"/>
    </xf>
    <xf numFmtId="0" fontId="18" fillId="0" borderId="0" xfId="0" applyFont="1"/>
    <xf numFmtId="44" fontId="16" fillId="0" borderId="0" xfId="0" applyNumberFormat="1" applyFont="1" applyAlignment="1">
      <alignment horizontal="right"/>
    </xf>
    <xf numFmtId="44" fontId="0" fillId="0" borderId="10" xfId="0" applyNumberFormat="1" applyBorder="1"/>
    <xf numFmtId="44" fontId="16" fillId="0" borderId="11" xfId="0" applyNumberFormat="1" applyFont="1" applyBorder="1"/>
    <xf numFmtId="44" fontId="16" fillId="0" borderId="0" xfId="0" applyNumberFormat="1" applyFont="1"/>
    <xf numFmtId="44" fontId="16" fillId="0" borderId="12" xfId="0" applyNumberFormat="1" applyFont="1" applyBorder="1"/>
    <xf numFmtId="44" fontId="0" fillId="0" borderId="0" xfId="42" applyFont="1"/>
    <xf numFmtId="44" fontId="16" fillId="0" borderId="0" xfId="42" applyFont="1"/>
    <xf numFmtId="44" fontId="16" fillId="0" borderId="11" xfId="42" applyFont="1" applyBorder="1"/>
    <xf numFmtId="44" fontId="16" fillId="0" borderId="12" xfId="42" applyFont="1" applyBorder="1"/>
    <xf numFmtId="44" fontId="0" fillId="0" borderId="10" xfId="42" applyFont="1" applyBorder="1"/>
    <xf numFmtId="164" fontId="0" fillId="0" borderId="0" xfId="0" applyNumberFormat="1"/>
    <xf numFmtId="44" fontId="0" fillId="33" borderId="0" xfId="42" applyFont="1" applyFill="1"/>
    <xf numFmtId="44" fontId="0" fillId="0" borderId="0" xfId="42" applyFont="1" applyAlignment="1">
      <alignment horizontal="left"/>
    </xf>
    <xf numFmtId="0" fontId="0" fillId="33" borderId="0" xfId="0" applyFill="1"/>
    <xf numFmtId="0" fontId="16" fillId="0" borderId="11" xfId="0" applyFont="1" applyBorder="1"/>
    <xf numFmtId="0" fontId="0" fillId="0" borderId="11" xfId="0" applyBorder="1"/>
    <xf numFmtId="44" fontId="16" fillId="0" borderId="11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44" fontId="0" fillId="0" borderId="10" xfId="0" applyNumberFormat="1" applyBorder="1" applyAlignment="1">
      <alignment wrapText="1"/>
    </xf>
    <xf numFmtId="44" fontId="16" fillId="0" borderId="11" xfId="0" applyNumberFormat="1" applyFont="1" applyBorder="1" applyAlignment="1">
      <alignment wrapText="1"/>
    </xf>
    <xf numFmtId="44" fontId="16" fillId="0" borderId="12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topLeftCell="A40" workbookViewId="0">
      <selection activeCell="A63" sqref="A63"/>
    </sheetView>
  </sheetViews>
  <sheetFormatPr defaultRowHeight="15" x14ac:dyDescent="0.25"/>
  <cols>
    <col min="1" max="1" width="9.140625" style="2"/>
    <col min="2" max="2" width="18.42578125" style="2" bestFit="1" customWidth="1"/>
    <col min="3" max="3" width="5" bestFit="1" customWidth="1"/>
    <col min="4" max="4" width="4.140625" customWidth="1"/>
    <col min="5" max="5" width="35.5703125" customWidth="1"/>
    <col min="6" max="6" width="22.42578125" style="10" bestFit="1" customWidth="1"/>
    <col min="7" max="7" width="13.28515625" style="10" bestFit="1" customWidth="1"/>
    <col min="8" max="9" width="13.28515625" style="1" bestFit="1" customWidth="1"/>
    <col min="10" max="10" width="44.28515625" style="22" customWidth="1"/>
    <col min="11" max="11" width="12.5703125" bestFit="1" customWidth="1"/>
    <col min="12" max="12" width="13.7109375" bestFit="1" customWidth="1"/>
  </cols>
  <sheetData>
    <row r="1" spans="1:10" ht="18.75" x14ac:dyDescent="0.3">
      <c r="A1" s="4" t="s">
        <v>54</v>
      </c>
    </row>
    <row r="2" spans="1:10" ht="18.75" x14ac:dyDescent="0.3">
      <c r="A2" s="4" t="s">
        <v>69</v>
      </c>
    </row>
    <row r="3" spans="1:10" ht="18.75" x14ac:dyDescent="0.3">
      <c r="A3" s="4" t="s">
        <v>0</v>
      </c>
      <c r="H3" s="3"/>
      <c r="I3" s="3"/>
    </row>
    <row r="4" spans="1:10" ht="18.75" x14ac:dyDescent="0.3">
      <c r="A4" s="4"/>
      <c r="H4" s="3"/>
      <c r="I4" s="3"/>
    </row>
    <row r="5" spans="1:10" ht="15.75" thickBot="1" x14ac:dyDescent="0.3">
      <c r="A5" s="19"/>
      <c r="B5" s="19"/>
      <c r="C5" s="20"/>
      <c r="D5" s="20"/>
      <c r="E5" s="20"/>
      <c r="F5" s="12" t="s">
        <v>67</v>
      </c>
      <c r="G5" s="12" t="s">
        <v>68</v>
      </c>
      <c r="H5" s="21" t="s">
        <v>55</v>
      </c>
      <c r="I5" s="21" t="s">
        <v>56</v>
      </c>
      <c r="J5" s="23" t="s">
        <v>62</v>
      </c>
    </row>
    <row r="6" spans="1:10" x14ac:dyDescent="0.25">
      <c r="F6" s="11"/>
      <c r="G6" s="11"/>
      <c r="H6" s="5"/>
      <c r="I6" s="5"/>
      <c r="J6" s="24"/>
    </row>
    <row r="7" spans="1:10" x14ac:dyDescent="0.25">
      <c r="A7" s="2" t="s">
        <v>1</v>
      </c>
    </row>
    <row r="8" spans="1:10" x14ac:dyDescent="0.25">
      <c r="B8" s="2" t="s">
        <v>2</v>
      </c>
    </row>
    <row r="9" spans="1:10" ht="30" x14ac:dyDescent="0.25">
      <c r="C9">
        <v>4110</v>
      </c>
      <c r="E9" t="s">
        <v>3</v>
      </c>
      <c r="F9" s="10">
        <v>27000</v>
      </c>
      <c r="G9" s="10">
        <v>22500</v>
      </c>
      <c r="H9" s="1">
        <v>500</v>
      </c>
      <c r="I9" s="1">
        <v>1000</v>
      </c>
      <c r="J9" s="22" t="s">
        <v>76</v>
      </c>
    </row>
    <row r="10" spans="1:10" x14ac:dyDescent="0.25">
      <c r="B10" s="2" t="s">
        <v>4</v>
      </c>
    </row>
    <row r="11" spans="1:10" x14ac:dyDescent="0.25">
      <c r="C11">
        <v>4900</v>
      </c>
      <c r="E11" t="s">
        <v>5</v>
      </c>
      <c r="F11" s="10">
        <v>2000</v>
      </c>
      <c r="G11" s="10">
        <v>8000</v>
      </c>
      <c r="H11" s="1">
        <v>5000</v>
      </c>
      <c r="I11" s="1">
        <v>8000</v>
      </c>
    </row>
    <row r="12" spans="1:10" x14ac:dyDescent="0.25">
      <c r="C12">
        <v>4925</v>
      </c>
      <c r="E12" t="s">
        <v>6</v>
      </c>
      <c r="F12" s="10">
        <v>15000</v>
      </c>
      <c r="G12" s="10">
        <v>15000</v>
      </c>
      <c r="H12" s="1">
        <v>15000</v>
      </c>
      <c r="I12" s="1">
        <v>10000</v>
      </c>
    </row>
    <row r="13" spans="1:10" ht="30" x14ac:dyDescent="0.25">
      <c r="C13" s="18">
        <v>4927</v>
      </c>
      <c r="D13" s="18"/>
      <c r="E13" s="18" t="s">
        <v>87</v>
      </c>
      <c r="F13" s="16">
        <v>105000</v>
      </c>
      <c r="G13" s="10">
        <v>87000</v>
      </c>
      <c r="H13" s="1">
        <v>96500</v>
      </c>
      <c r="I13" s="1">
        <v>96500</v>
      </c>
      <c r="J13" s="22" t="s">
        <v>90</v>
      </c>
    </row>
    <row r="14" spans="1:10" ht="30" x14ac:dyDescent="0.25">
      <c r="C14">
        <v>4997</v>
      </c>
      <c r="E14" t="s">
        <v>85</v>
      </c>
      <c r="F14" s="10">
        <v>3600</v>
      </c>
      <c r="G14" s="10">
        <v>3700</v>
      </c>
      <c r="H14" s="1">
        <v>3500</v>
      </c>
      <c r="I14" s="1">
        <v>4000</v>
      </c>
      <c r="J14" s="22" t="s">
        <v>86</v>
      </c>
    </row>
    <row r="15" spans="1:10" x14ac:dyDescent="0.25">
      <c r="F15" s="14">
        <f>SUM(F11:F14)</f>
        <v>125600</v>
      </c>
      <c r="G15" s="14">
        <f>SUM(G11:G14)</f>
        <v>113700</v>
      </c>
      <c r="H15" s="6">
        <f>SUM(H9:H14)</f>
        <v>120500</v>
      </c>
      <c r="I15" s="6">
        <v>118500</v>
      </c>
      <c r="J15" s="25"/>
    </row>
    <row r="16" spans="1:10" x14ac:dyDescent="0.25">
      <c r="B16" s="2" t="s">
        <v>7</v>
      </c>
    </row>
    <row r="17" spans="1:10" ht="30" x14ac:dyDescent="0.25">
      <c r="C17" t="s">
        <v>65</v>
      </c>
      <c r="E17" t="s">
        <v>57</v>
      </c>
      <c r="F17" s="10">
        <v>25230</v>
      </c>
      <c r="G17" s="10">
        <v>30000</v>
      </c>
      <c r="J17" s="22" t="s">
        <v>77</v>
      </c>
    </row>
    <row r="18" spans="1:10" x14ac:dyDescent="0.25">
      <c r="C18">
        <v>4700</v>
      </c>
      <c r="E18" t="s">
        <v>8</v>
      </c>
      <c r="F18" s="10">
        <v>2000</v>
      </c>
      <c r="G18" s="10">
        <v>1800</v>
      </c>
      <c r="H18" s="1">
        <v>1700</v>
      </c>
      <c r="I18" s="1">
        <v>0</v>
      </c>
    </row>
    <row r="19" spans="1:10" x14ac:dyDescent="0.25">
      <c r="C19">
        <v>4920</v>
      </c>
      <c r="E19" t="s">
        <v>9</v>
      </c>
      <c r="F19" s="10">
        <v>173013</v>
      </c>
      <c r="G19" s="10">
        <v>146300</v>
      </c>
      <c r="H19" s="1">
        <v>128000</v>
      </c>
      <c r="I19" s="1">
        <v>135700</v>
      </c>
      <c r="J19" s="22" t="s">
        <v>79</v>
      </c>
    </row>
    <row r="20" spans="1:10" x14ac:dyDescent="0.25">
      <c r="C20">
        <v>4921</v>
      </c>
      <c r="E20" t="s">
        <v>10</v>
      </c>
      <c r="F20" s="10">
        <v>7700</v>
      </c>
      <c r="G20" s="10">
        <v>6200</v>
      </c>
      <c r="H20" s="1">
        <v>5000</v>
      </c>
      <c r="I20" s="1">
        <v>5000</v>
      </c>
    </row>
    <row r="21" spans="1:10" x14ac:dyDescent="0.25">
      <c r="C21">
        <v>4950</v>
      </c>
      <c r="E21" t="s">
        <v>11</v>
      </c>
      <c r="F21" s="10">
        <v>2500</v>
      </c>
      <c r="G21" s="10">
        <v>2000</v>
      </c>
      <c r="H21" s="1">
        <v>3000</v>
      </c>
      <c r="I21" s="1">
        <v>3000</v>
      </c>
    </row>
    <row r="22" spans="1:10" x14ac:dyDescent="0.25">
      <c r="F22" s="14">
        <f>SUM(F17:F21)</f>
        <v>210443</v>
      </c>
      <c r="G22" s="14">
        <f>SUM(G17:G21)</f>
        <v>186300</v>
      </c>
      <c r="H22" s="6">
        <f>SUM(H18:H21)</f>
        <v>137700</v>
      </c>
      <c r="I22" s="6">
        <v>143700</v>
      </c>
      <c r="J22" s="25"/>
    </row>
    <row r="24" spans="1:10" ht="15.75" thickBot="1" x14ac:dyDescent="0.3">
      <c r="A24" s="12"/>
      <c r="B24" s="12"/>
      <c r="C24" s="12"/>
      <c r="D24" s="12"/>
      <c r="E24" s="12"/>
      <c r="F24" s="12">
        <f>F9+F15+F22</f>
        <v>363043</v>
      </c>
      <c r="G24" s="12">
        <f>G9+G15+G22</f>
        <v>322500</v>
      </c>
      <c r="H24" s="7">
        <f>H15+H22</f>
        <v>258200</v>
      </c>
      <c r="I24" s="7">
        <v>263200</v>
      </c>
      <c r="J24" s="26"/>
    </row>
    <row r="25" spans="1:10" x14ac:dyDescent="0.25">
      <c r="A25" s="2" t="s">
        <v>12</v>
      </c>
    </row>
    <row r="26" spans="1:10" x14ac:dyDescent="0.25">
      <c r="B26" s="2" t="s">
        <v>13</v>
      </c>
    </row>
    <row r="27" spans="1:10" x14ac:dyDescent="0.25">
      <c r="C27">
        <v>5057</v>
      </c>
      <c r="E27" t="s">
        <v>14</v>
      </c>
      <c r="F27" s="10">
        <v>20000</v>
      </c>
      <c r="G27" s="10">
        <v>19000</v>
      </c>
      <c r="H27" s="1">
        <v>13500</v>
      </c>
      <c r="I27" s="1">
        <v>13500</v>
      </c>
    </row>
    <row r="28" spans="1:10" x14ac:dyDescent="0.25">
      <c r="C28">
        <v>5210</v>
      </c>
      <c r="E28" t="s">
        <v>80</v>
      </c>
      <c r="F28" s="10">
        <v>1000</v>
      </c>
    </row>
    <row r="29" spans="1:10" x14ac:dyDescent="0.25">
      <c r="C29">
        <v>5121</v>
      </c>
      <c r="E29" t="s">
        <v>15</v>
      </c>
      <c r="F29" s="10">
        <v>600</v>
      </c>
      <c r="G29" s="10">
        <v>510</v>
      </c>
      <c r="H29" s="1">
        <v>510</v>
      </c>
      <c r="I29" s="1">
        <v>510</v>
      </c>
    </row>
    <row r="30" spans="1:10" x14ac:dyDescent="0.25">
      <c r="C30">
        <v>5150</v>
      </c>
      <c r="E30" t="s">
        <v>16</v>
      </c>
      <c r="F30" s="10">
        <v>3500</v>
      </c>
      <c r="G30" s="10">
        <v>2500</v>
      </c>
      <c r="H30" s="1">
        <v>3000</v>
      </c>
      <c r="I30" s="1">
        <v>1000</v>
      </c>
    </row>
    <row r="31" spans="1:10" x14ac:dyDescent="0.25">
      <c r="C31">
        <v>5220</v>
      </c>
      <c r="E31" t="s">
        <v>78</v>
      </c>
      <c r="F31" s="10">
        <v>2500</v>
      </c>
      <c r="G31" s="10">
        <v>2000</v>
      </c>
      <c r="H31" s="1">
        <v>1020</v>
      </c>
      <c r="I31" s="1">
        <v>1020</v>
      </c>
    </row>
    <row r="32" spans="1:10" x14ac:dyDescent="0.25">
      <c r="C32">
        <v>5230</v>
      </c>
      <c r="E32" t="s">
        <v>17</v>
      </c>
      <c r="F32" s="10">
        <v>350</v>
      </c>
      <c r="G32" s="10">
        <v>260</v>
      </c>
      <c r="H32" s="1">
        <v>200</v>
      </c>
      <c r="I32" s="1">
        <v>612</v>
      </c>
    </row>
    <row r="33" spans="3:10" x14ac:dyDescent="0.25">
      <c r="C33">
        <v>5231</v>
      </c>
      <c r="E33" t="s">
        <v>18</v>
      </c>
      <c r="F33" s="10">
        <v>1000</v>
      </c>
      <c r="G33" s="10">
        <v>1000</v>
      </c>
      <c r="H33" s="1">
        <v>1000</v>
      </c>
      <c r="I33" s="1">
        <v>1000</v>
      </c>
    </row>
    <row r="34" spans="3:10" x14ac:dyDescent="0.25">
      <c r="C34">
        <v>5235</v>
      </c>
      <c r="E34" t="s">
        <v>19</v>
      </c>
      <c r="F34" s="10">
        <v>250</v>
      </c>
      <c r="G34" s="10">
        <v>250</v>
      </c>
      <c r="H34" s="1">
        <v>300</v>
      </c>
      <c r="I34" s="1">
        <v>300</v>
      </c>
    </row>
    <row r="35" spans="3:10" x14ac:dyDescent="0.25">
      <c r="C35">
        <v>5250</v>
      </c>
      <c r="E35" t="s">
        <v>20</v>
      </c>
      <c r="F35" s="10">
        <v>1200</v>
      </c>
      <c r="G35" s="10">
        <v>1200</v>
      </c>
      <c r="H35" s="1">
        <v>1020</v>
      </c>
      <c r="I35" s="1">
        <v>1020</v>
      </c>
    </row>
    <row r="36" spans="3:10" x14ac:dyDescent="0.25">
      <c r="C36">
        <v>5255</v>
      </c>
      <c r="E36" t="s">
        <v>21</v>
      </c>
      <c r="F36" s="10">
        <v>850</v>
      </c>
      <c r="G36" s="10">
        <v>1000</v>
      </c>
      <c r="H36" s="1">
        <v>612</v>
      </c>
      <c r="I36" s="1">
        <v>612</v>
      </c>
    </row>
    <row r="37" spans="3:10" x14ac:dyDescent="0.25">
      <c r="C37">
        <v>5270</v>
      </c>
      <c r="E37" t="s">
        <v>22</v>
      </c>
      <c r="F37" s="10">
        <v>2000</v>
      </c>
      <c r="G37" s="10">
        <v>2500</v>
      </c>
      <c r="H37" s="1">
        <v>1500</v>
      </c>
      <c r="I37" s="1">
        <v>1500</v>
      </c>
    </row>
    <row r="38" spans="3:10" x14ac:dyDescent="0.25">
      <c r="C38">
        <v>5274</v>
      </c>
      <c r="E38" t="s">
        <v>23</v>
      </c>
      <c r="F38" s="10">
        <v>200</v>
      </c>
      <c r="G38" s="10">
        <v>200</v>
      </c>
      <c r="H38" s="1">
        <v>112</v>
      </c>
      <c r="I38" s="1">
        <v>112</v>
      </c>
    </row>
    <row r="39" spans="3:10" x14ac:dyDescent="0.25">
      <c r="C39">
        <v>5280</v>
      </c>
      <c r="E39" t="s">
        <v>24</v>
      </c>
      <c r="F39" s="10">
        <v>2500</v>
      </c>
      <c r="G39" s="10">
        <v>2000</v>
      </c>
      <c r="H39" s="1">
        <v>2040</v>
      </c>
      <c r="I39" s="1">
        <v>2040</v>
      </c>
    </row>
    <row r="40" spans="3:10" x14ac:dyDescent="0.25">
      <c r="C40">
        <v>5300</v>
      </c>
      <c r="E40" t="s">
        <v>25</v>
      </c>
      <c r="F40" s="16">
        <v>2900</v>
      </c>
      <c r="G40" s="16">
        <v>3600</v>
      </c>
      <c r="H40" s="1">
        <v>3027</v>
      </c>
      <c r="I40" s="1">
        <v>3027</v>
      </c>
    </row>
    <row r="41" spans="3:10" x14ac:dyDescent="0.25">
      <c r="C41">
        <v>5370</v>
      </c>
      <c r="E41" t="s">
        <v>26</v>
      </c>
      <c r="F41" s="10">
        <v>0</v>
      </c>
      <c r="G41" s="10">
        <v>0</v>
      </c>
      <c r="H41" s="1">
        <v>612</v>
      </c>
      <c r="I41" s="1">
        <v>612</v>
      </c>
    </row>
    <row r="42" spans="3:10" x14ac:dyDescent="0.25">
      <c r="C42">
        <v>5410</v>
      </c>
      <c r="E42" t="s">
        <v>27</v>
      </c>
      <c r="F42" s="10">
        <v>1200</v>
      </c>
      <c r="G42" s="10">
        <v>250</v>
      </c>
      <c r="H42" s="1">
        <v>510</v>
      </c>
      <c r="I42" s="1">
        <v>510</v>
      </c>
    </row>
    <row r="43" spans="3:10" x14ac:dyDescent="0.25">
      <c r="C43">
        <v>5433</v>
      </c>
      <c r="E43" t="s">
        <v>28</v>
      </c>
      <c r="F43" s="10">
        <v>1000</v>
      </c>
      <c r="G43" s="10">
        <v>700</v>
      </c>
      <c r="H43" s="1">
        <v>1020</v>
      </c>
      <c r="I43" s="1">
        <v>1020</v>
      </c>
    </row>
    <row r="44" spans="3:10" x14ac:dyDescent="0.25">
      <c r="C44">
        <v>5435</v>
      </c>
      <c r="E44" t="s">
        <v>29</v>
      </c>
      <c r="F44" s="10">
        <v>1000</v>
      </c>
      <c r="G44" s="10">
        <v>200</v>
      </c>
      <c r="H44" s="1">
        <v>816</v>
      </c>
      <c r="I44" s="1">
        <v>816</v>
      </c>
    </row>
    <row r="45" spans="3:10" x14ac:dyDescent="0.25">
      <c r="C45">
        <v>5650</v>
      </c>
      <c r="E45" t="s">
        <v>30</v>
      </c>
      <c r="F45" s="10">
        <v>19100</v>
      </c>
      <c r="G45" s="10">
        <v>18200</v>
      </c>
      <c r="H45" s="1">
        <f>17894.18</f>
        <v>17894.18</v>
      </c>
      <c r="I45" s="1">
        <v>17894.18</v>
      </c>
      <c r="J45" s="22" t="s">
        <v>81</v>
      </c>
    </row>
    <row r="46" spans="3:10" x14ac:dyDescent="0.25">
      <c r="C46">
        <v>5660</v>
      </c>
      <c r="E46" t="s">
        <v>31</v>
      </c>
      <c r="F46" s="10">
        <v>2500</v>
      </c>
      <c r="G46" s="10">
        <v>2000</v>
      </c>
      <c r="H46" s="1">
        <v>1500</v>
      </c>
      <c r="I46" s="1">
        <v>1500</v>
      </c>
      <c r="J46" s="22" t="s">
        <v>91</v>
      </c>
    </row>
    <row r="47" spans="3:10" x14ac:dyDescent="0.25">
      <c r="C47">
        <v>5661</v>
      </c>
      <c r="E47" t="s">
        <v>32</v>
      </c>
      <c r="F47" s="10">
        <v>1000</v>
      </c>
      <c r="G47" s="10">
        <v>2700</v>
      </c>
      <c r="H47" s="1">
        <v>2302.94</v>
      </c>
      <c r="I47" s="1">
        <v>2302.94</v>
      </c>
    </row>
    <row r="48" spans="3:10" x14ac:dyDescent="0.25">
      <c r="C48">
        <v>5680</v>
      </c>
      <c r="E48" t="s">
        <v>33</v>
      </c>
      <c r="F48" s="10">
        <v>2500</v>
      </c>
      <c r="G48" s="10">
        <v>500</v>
      </c>
      <c r="H48" s="1">
        <v>1530</v>
      </c>
      <c r="I48" s="1">
        <v>1530</v>
      </c>
    </row>
    <row r="49" spans="2:10" x14ac:dyDescent="0.25">
      <c r="B49" s="2" t="s">
        <v>58</v>
      </c>
      <c r="C49">
        <v>5682</v>
      </c>
      <c r="E49" t="s">
        <v>34</v>
      </c>
      <c r="F49" s="10">
        <v>0</v>
      </c>
      <c r="G49" s="10">
        <v>0</v>
      </c>
      <c r="H49" s="1">
        <v>112</v>
      </c>
      <c r="I49" s="1">
        <v>112</v>
      </c>
    </row>
    <row r="50" spans="2:10" x14ac:dyDescent="0.25">
      <c r="C50">
        <v>5684</v>
      </c>
      <c r="E50" t="s">
        <v>35</v>
      </c>
      <c r="F50" s="10">
        <v>3500</v>
      </c>
      <c r="G50" s="10">
        <v>750</v>
      </c>
      <c r="H50" s="1">
        <v>750</v>
      </c>
      <c r="I50" s="1">
        <v>750</v>
      </c>
    </row>
    <row r="51" spans="2:10" x14ac:dyDescent="0.25">
      <c r="C51">
        <v>5685</v>
      </c>
      <c r="E51" t="s">
        <v>36</v>
      </c>
      <c r="F51" s="10" t="s">
        <v>63</v>
      </c>
      <c r="G51" s="10">
        <v>0</v>
      </c>
      <c r="H51" s="1">
        <v>3060</v>
      </c>
      <c r="I51" s="1">
        <v>3060</v>
      </c>
    </row>
    <row r="52" spans="2:10" x14ac:dyDescent="0.25">
      <c r="C52">
        <v>5687</v>
      </c>
      <c r="E52" t="s">
        <v>37</v>
      </c>
      <c r="F52" s="10">
        <v>0</v>
      </c>
      <c r="G52" s="10">
        <v>150</v>
      </c>
      <c r="H52" s="1">
        <v>255</v>
      </c>
      <c r="I52" s="1">
        <v>255</v>
      </c>
    </row>
    <row r="53" spans="2:10" x14ac:dyDescent="0.25">
      <c r="C53">
        <v>5689</v>
      </c>
      <c r="E53" t="s">
        <v>38</v>
      </c>
      <c r="F53" s="10">
        <v>700</v>
      </c>
      <c r="G53" s="10">
        <v>750</v>
      </c>
      <c r="H53" s="1">
        <v>1000</v>
      </c>
      <c r="I53" s="1">
        <v>1000</v>
      </c>
    </row>
    <row r="54" spans="2:10" x14ac:dyDescent="0.25">
      <c r="C54">
        <v>5690</v>
      </c>
      <c r="E54" t="s">
        <v>39</v>
      </c>
      <c r="F54" s="10">
        <v>300</v>
      </c>
      <c r="G54" s="10">
        <v>300</v>
      </c>
      <c r="H54" s="1">
        <v>153</v>
      </c>
      <c r="I54" s="1">
        <v>153</v>
      </c>
    </row>
    <row r="55" spans="2:10" x14ac:dyDescent="0.25">
      <c r="F55" s="14">
        <f>SUM(F27:F54)</f>
        <v>71650</v>
      </c>
      <c r="G55" s="14">
        <f>SUM(G27:G54)</f>
        <v>62520</v>
      </c>
      <c r="H55" s="6">
        <f>SUM(H27:H54)</f>
        <v>59356.12</v>
      </c>
      <c r="I55" s="6">
        <v>57768.12</v>
      </c>
      <c r="J55" s="25"/>
    </row>
    <row r="56" spans="2:10" x14ac:dyDescent="0.25">
      <c r="B56" s="2" t="s">
        <v>40</v>
      </c>
    </row>
    <row r="57" spans="2:10" x14ac:dyDescent="0.25">
      <c r="C57">
        <v>5320</v>
      </c>
      <c r="E57" t="s">
        <v>41</v>
      </c>
      <c r="F57" s="10">
        <v>3000</v>
      </c>
      <c r="G57" s="10">
        <v>2200</v>
      </c>
      <c r="H57" s="1">
        <v>2040</v>
      </c>
      <c r="I57" s="1">
        <v>2040</v>
      </c>
      <c r="J57" s="22" t="s">
        <v>82</v>
      </c>
    </row>
    <row r="58" spans="2:10" x14ac:dyDescent="0.25">
      <c r="C58">
        <v>5345</v>
      </c>
      <c r="E58" t="s">
        <v>42</v>
      </c>
      <c r="F58" s="10">
        <v>0</v>
      </c>
      <c r="G58" s="10" t="s">
        <v>58</v>
      </c>
      <c r="H58" s="1">
        <v>1000</v>
      </c>
      <c r="I58" s="1">
        <v>0</v>
      </c>
    </row>
    <row r="59" spans="2:10" x14ac:dyDescent="0.25">
      <c r="C59">
        <v>5350</v>
      </c>
      <c r="E59" t="s">
        <v>43</v>
      </c>
      <c r="F59" s="10">
        <v>6000</v>
      </c>
      <c r="G59" s="10">
        <v>5000</v>
      </c>
      <c r="H59" s="1">
        <v>2000</v>
      </c>
      <c r="I59" s="1">
        <v>2000</v>
      </c>
    </row>
    <row r="60" spans="2:10" x14ac:dyDescent="0.25">
      <c r="C60">
        <v>5355</v>
      </c>
      <c r="E60" t="s">
        <v>44</v>
      </c>
      <c r="F60" s="10">
        <v>3200</v>
      </c>
      <c r="G60" s="10">
        <v>2700</v>
      </c>
      <c r="H60" s="1">
        <v>1000</v>
      </c>
      <c r="I60" s="1">
        <v>1000</v>
      </c>
    </row>
    <row r="61" spans="2:10" ht="30" x14ac:dyDescent="0.25">
      <c r="C61">
        <v>5686</v>
      </c>
      <c r="E61" t="s">
        <v>96</v>
      </c>
      <c r="F61" s="10">
        <v>1500</v>
      </c>
      <c r="G61" s="10">
        <v>1000</v>
      </c>
      <c r="H61" s="1">
        <v>657</v>
      </c>
      <c r="I61" s="1">
        <v>657</v>
      </c>
      <c r="J61" s="22" t="s">
        <v>97</v>
      </c>
    </row>
    <row r="62" spans="2:10" ht="30" x14ac:dyDescent="0.25">
      <c r="C62">
        <v>5800</v>
      </c>
      <c r="E62" t="s">
        <v>45</v>
      </c>
      <c r="F62" s="10">
        <v>0</v>
      </c>
      <c r="G62" s="10" t="s">
        <v>63</v>
      </c>
      <c r="H62" s="1">
        <v>25000</v>
      </c>
      <c r="I62" s="1">
        <v>25000</v>
      </c>
      <c r="J62" s="22" t="s">
        <v>64</v>
      </c>
    </row>
    <row r="63" spans="2:10" x14ac:dyDescent="0.25">
      <c r="F63" s="14">
        <f>SUM(F57:F62)</f>
        <v>13700</v>
      </c>
      <c r="G63" s="14">
        <f>SUM(G57:G62)</f>
        <v>10900</v>
      </c>
      <c r="H63" s="6">
        <f>SUM(H57:H62)</f>
        <v>31697</v>
      </c>
      <c r="I63" s="6">
        <v>30697</v>
      </c>
      <c r="J63" s="25"/>
    </row>
    <row r="64" spans="2:10" x14ac:dyDescent="0.25">
      <c r="B64" s="2" t="s">
        <v>46</v>
      </c>
    </row>
    <row r="65" spans="1:12" ht="30" x14ac:dyDescent="0.25">
      <c r="C65">
        <v>5110</v>
      </c>
      <c r="E65" t="s">
        <v>47</v>
      </c>
      <c r="F65" s="10">
        <f>G65*10%+G65+6000</f>
        <v>85200</v>
      </c>
      <c r="G65" s="10">
        <v>72000</v>
      </c>
      <c r="H65" s="1">
        <v>68600</v>
      </c>
      <c r="I65" s="1">
        <v>65340.959999999999</v>
      </c>
      <c r="J65" s="22" t="s">
        <v>88</v>
      </c>
      <c r="K65" s="15"/>
      <c r="L65" s="17"/>
    </row>
    <row r="66" spans="1:12" ht="30" x14ac:dyDescent="0.25">
      <c r="C66">
        <v>5112</v>
      </c>
      <c r="E66" t="s">
        <v>71</v>
      </c>
      <c r="F66" s="10">
        <v>36908</v>
      </c>
      <c r="G66" s="10">
        <v>29952</v>
      </c>
      <c r="H66" s="1">
        <v>25400</v>
      </c>
      <c r="I66" s="1">
        <v>24135.96</v>
      </c>
      <c r="J66" s="22" t="s">
        <v>89</v>
      </c>
    </row>
    <row r="67" spans="1:12" ht="15" customHeight="1" x14ac:dyDescent="0.25">
      <c r="C67">
        <v>5114</v>
      </c>
      <c r="E67" t="s">
        <v>61</v>
      </c>
      <c r="F67" s="10">
        <v>21840</v>
      </c>
      <c r="G67" s="10">
        <v>20800</v>
      </c>
      <c r="H67" s="1">
        <v>15600</v>
      </c>
      <c r="I67" s="1">
        <v>14895</v>
      </c>
      <c r="J67" s="22" t="s">
        <v>92</v>
      </c>
    </row>
    <row r="68" spans="1:12" ht="30" x14ac:dyDescent="0.25">
      <c r="C68">
        <v>5115</v>
      </c>
      <c r="E68" t="s">
        <v>59</v>
      </c>
      <c r="F68" s="10">
        <v>52000</v>
      </c>
      <c r="G68" s="10">
        <v>43050</v>
      </c>
      <c r="H68" s="1">
        <v>35700</v>
      </c>
      <c r="I68" s="1">
        <v>33948.959999999999</v>
      </c>
      <c r="J68" s="22" t="s">
        <v>93</v>
      </c>
      <c r="L68" s="1"/>
    </row>
    <row r="69" spans="1:12" ht="30" x14ac:dyDescent="0.25">
      <c r="C69" t="s">
        <v>72</v>
      </c>
      <c r="E69" t="s">
        <v>73</v>
      </c>
      <c r="F69" s="10">
        <v>10920</v>
      </c>
      <c r="J69" s="22" t="s">
        <v>94</v>
      </c>
    </row>
    <row r="70" spans="1:12" x14ac:dyDescent="0.25">
      <c r="C70">
        <v>5120</v>
      </c>
      <c r="E70" t="s">
        <v>48</v>
      </c>
      <c r="F70" s="10">
        <v>15825</v>
      </c>
      <c r="G70" s="10">
        <f>SUM(G65:G68)*0.0765</f>
        <v>12683.852999999999</v>
      </c>
      <c r="H70" s="1">
        <v>13344</v>
      </c>
      <c r="I70" s="1">
        <v>12588</v>
      </c>
      <c r="L70" s="1"/>
    </row>
    <row r="71" spans="1:12" ht="30" x14ac:dyDescent="0.25">
      <c r="C71">
        <v>5436</v>
      </c>
      <c r="E71" t="s">
        <v>49</v>
      </c>
      <c r="F71" s="10">
        <v>0</v>
      </c>
      <c r="G71" s="10">
        <v>6000</v>
      </c>
      <c r="H71" s="1">
        <v>6000</v>
      </c>
      <c r="I71" s="1">
        <v>6000</v>
      </c>
      <c r="J71" s="22" t="s">
        <v>75</v>
      </c>
    </row>
    <row r="72" spans="1:12" x14ac:dyDescent="0.25">
      <c r="C72">
        <v>5111</v>
      </c>
      <c r="E72" t="s">
        <v>74</v>
      </c>
      <c r="F72" s="10">
        <v>30000</v>
      </c>
      <c r="G72" s="10">
        <v>30000</v>
      </c>
      <c r="H72" s="1">
        <v>27600</v>
      </c>
      <c r="I72" s="1">
        <v>26226</v>
      </c>
      <c r="J72" s="22" t="s">
        <v>60</v>
      </c>
    </row>
    <row r="73" spans="1:12" x14ac:dyDescent="0.25">
      <c r="F73" s="14">
        <f>SUM(F65:F72)</f>
        <v>252693</v>
      </c>
      <c r="G73" s="14">
        <f>SUM(G65:G72)</f>
        <v>214485.853</v>
      </c>
      <c r="H73" s="6">
        <f>SUM(H65:H71)</f>
        <v>164644</v>
      </c>
      <c r="I73" s="6">
        <v>183134.88</v>
      </c>
      <c r="J73" s="25"/>
    </row>
    <row r="74" spans="1:12" x14ac:dyDescent="0.25">
      <c r="B74" s="2" t="s">
        <v>50</v>
      </c>
      <c r="K74" s="1"/>
    </row>
    <row r="75" spans="1:12" x14ac:dyDescent="0.25">
      <c r="B75" s="2" t="s">
        <v>84</v>
      </c>
      <c r="C75">
        <v>5420</v>
      </c>
      <c r="E75" t="s">
        <v>51</v>
      </c>
      <c r="F75" s="10">
        <v>19000</v>
      </c>
      <c r="G75" s="10">
        <v>12500</v>
      </c>
      <c r="H75" s="1">
        <v>10000</v>
      </c>
      <c r="I75" s="1">
        <v>10000</v>
      </c>
    </row>
    <row r="76" spans="1:12" x14ac:dyDescent="0.25">
      <c r="B76" s="2" t="s">
        <v>70</v>
      </c>
      <c r="C76" t="s">
        <v>65</v>
      </c>
      <c r="E76" t="s">
        <v>83</v>
      </c>
      <c r="F76" s="10">
        <v>3000</v>
      </c>
    </row>
    <row r="77" spans="1:12" x14ac:dyDescent="0.25">
      <c r="B77" s="2" t="s">
        <v>66</v>
      </c>
      <c r="C77" t="s">
        <v>65</v>
      </c>
      <c r="E77" t="s">
        <v>95</v>
      </c>
      <c r="F77" s="10">
        <v>3000</v>
      </c>
      <c r="G77" s="10">
        <v>12000</v>
      </c>
    </row>
    <row r="79" spans="1:12" ht="15.75" thickBot="1" x14ac:dyDescent="0.3">
      <c r="A79" s="12"/>
      <c r="B79" s="12"/>
      <c r="C79" s="12"/>
      <c r="D79" s="12"/>
      <c r="E79" s="12" t="s">
        <v>52</v>
      </c>
      <c r="F79" s="12">
        <f>F75+F73+F63+F55+F77+F76</f>
        <v>363043</v>
      </c>
      <c r="G79" s="12">
        <f>G75+G73+G63+G55+G77</f>
        <v>312405.853</v>
      </c>
      <c r="H79" s="7">
        <f>H75+H73+H63+H55</f>
        <v>265697.12</v>
      </c>
      <c r="I79" s="7">
        <v>281600</v>
      </c>
      <c r="J79" s="26"/>
    </row>
    <row r="80" spans="1:12" x14ac:dyDescent="0.25">
      <c r="G80" s="11"/>
      <c r="H80" s="8"/>
      <c r="I80" s="8"/>
    </row>
    <row r="81" spans="1:10" ht="15.75" thickBot="1" x14ac:dyDescent="0.3">
      <c r="A81" s="13"/>
      <c r="B81" s="13"/>
      <c r="C81" s="13"/>
      <c r="D81" s="13"/>
      <c r="E81" s="13" t="s">
        <v>53</v>
      </c>
      <c r="F81" s="13">
        <f>F24-F79</f>
        <v>0</v>
      </c>
      <c r="G81" s="13">
        <f>G24-G79</f>
        <v>10094.146999999997</v>
      </c>
      <c r="H81" s="9">
        <f>H24-H79</f>
        <v>-7497.1199999999953</v>
      </c>
      <c r="I81" s="9">
        <v>-18400</v>
      </c>
      <c r="J81" s="27"/>
    </row>
    <row r="82" spans="1:10" ht="15.75" thickTop="1" x14ac:dyDescent="0.25"/>
  </sheetData>
  <pageMargins left="0.7" right="0.7" top="0.75" bottom="0.75" header="0.3" footer="0.3"/>
  <pageSetup scale="68" fitToHeight="2" orientation="landscape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income_cfdunncounty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Georgina Tegart</cp:lastModifiedBy>
  <cp:lastPrinted>2024-11-21T12:53:39Z</cp:lastPrinted>
  <dcterms:created xsi:type="dcterms:W3CDTF">2022-10-04T22:22:52Z</dcterms:created>
  <dcterms:modified xsi:type="dcterms:W3CDTF">2024-11-21T12:54:18Z</dcterms:modified>
</cp:coreProperties>
</file>